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roject\sc\GT\"/>
    </mc:Choice>
  </mc:AlternateContent>
  <bookViews>
    <workbookView xWindow="120" yWindow="45" windowWidth="15180" windowHeight="8580"/>
  </bookViews>
  <sheets>
    <sheet name="IC910" sheetId="20" r:id="rId1"/>
  </sheets>
  <definedNames>
    <definedName name="elements">'IC910'!$A$9:$D$20</definedName>
  </definedNames>
  <calcPr calcId="152511"/>
</workbook>
</file>

<file path=xl/calcChain.xml><?xml version="1.0" encoding="utf-8"?>
<calcChain xmlns="http://schemas.openxmlformats.org/spreadsheetml/2006/main">
  <c r="C32" i="20" l="1"/>
  <c r="G9" i="20"/>
  <c r="E10" i="20"/>
  <c r="G10" i="20"/>
  <c r="E11" i="20"/>
  <c r="G11" i="20"/>
  <c r="E12" i="20"/>
  <c r="G12" i="20"/>
  <c r="E13" i="20"/>
  <c r="G13" i="20"/>
  <c r="E14" i="20"/>
  <c r="G14" i="20"/>
  <c r="E15" i="20"/>
  <c r="G15" i="20"/>
  <c r="E16" i="20"/>
  <c r="G16" i="20"/>
  <c r="E17" i="20"/>
  <c r="G17" i="20"/>
  <c r="E18" i="20"/>
  <c r="G18" i="20"/>
  <c r="E19" i="20"/>
  <c r="G19" i="20"/>
  <c r="E20" i="20"/>
  <c r="F19" i="20"/>
  <c r="F18" i="20" s="1"/>
  <c r="G20" i="20"/>
  <c r="H20" i="20" s="1"/>
  <c r="D26" i="20"/>
  <c r="D29" i="20" s="1"/>
  <c r="E26" i="20"/>
  <c r="F26" i="20"/>
  <c r="E30" i="20"/>
  <c r="H19" i="20"/>
  <c r="A33" i="20"/>
  <c r="A34" i="20"/>
  <c r="F17" i="20" l="1"/>
  <c r="H18" i="20"/>
  <c r="H17" i="20" l="1"/>
  <c r="F16" i="20"/>
  <c r="F15" i="20" l="1"/>
  <c r="H16" i="20"/>
  <c r="H15" i="20" l="1"/>
  <c r="F14" i="20"/>
  <c r="F13" i="20" l="1"/>
  <c r="H14" i="20"/>
  <c r="H13" i="20" l="1"/>
  <c r="F12" i="20"/>
  <c r="F11" i="20" l="1"/>
  <c r="H12" i="20"/>
  <c r="H11" i="20" l="1"/>
  <c r="F10" i="20"/>
  <c r="F9" i="20" l="1"/>
  <c r="H9" i="20" s="1"/>
  <c r="D22" i="20" s="1"/>
  <c r="H10" i="20"/>
  <c r="D23" i="20" l="1"/>
  <c r="C31" i="20"/>
</calcChain>
</file>

<file path=xl/sharedStrings.xml><?xml version="1.0" encoding="utf-8"?>
<sst xmlns="http://schemas.openxmlformats.org/spreadsheetml/2006/main" count="33" uniqueCount="30">
  <si>
    <t>Gain</t>
  </si>
  <si>
    <t>Element</t>
  </si>
  <si>
    <t>(dB)</t>
  </si>
  <si>
    <t>Noise Figure</t>
  </si>
  <si>
    <t>Scenario</t>
  </si>
  <si>
    <t>Date</t>
  </si>
  <si>
    <t>Designer</t>
  </si>
  <si>
    <t>IC910</t>
  </si>
  <si>
    <t>4m LDF2-50</t>
  </si>
  <si>
    <t>30m LDF4-50</t>
  </si>
  <si>
    <t>0.5m LDF2-50</t>
  </si>
  <si>
    <t>Owen Duffy</t>
  </si>
  <si>
    <t>0.2m LDF2-50</t>
  </si>
  <si>
    <t>Linear amplifier</t>
  </si>
  <si>
    <t>#</t>
  </si>
  <si>
    <t>Antenna feed losses</t>
  </si>
  <si>
    <t>Antenna gain (wrt isotropic)</t>
  </si>
  <si>
    <t>Antenna spillover noise</t>
  </si>
  <si>
    <t>Sky noise</t>
  </si>
  <si>
    <t>Rx Noise Figure at antenna connector (dB)</t>
  </si>
  <si>
    <t>Antenna total noise</t>
  </si>
  <si>
    <t>dB</t>
  </si>
  <si>
    <t>LNA</t>
  </si>
  <si>
    <t>G/T worksheet</t>
  </si>
  <si>
    <t>432MHz, IC-910 with LNA at antenna</t>
  </si>
  <si>
    <t>Contribution</t>
  </si>
  <si>
    <t>Noise Temperature (K)</t>
  </si>
  <si>
    <t>K</t>
  </si>
  <si>
    <t>Rx Noise Temperature at antenna connector (K)</t>
  </si>
  <si>
    <t>G/T (dB/K)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</si>
</sst>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5" xfId="0" applyBorder="1" applyAlignment="1">
      <alignment horizontal="center" wrapText="1"/>
    </xf>
    <xf numFmtId="0" fontId="0" fillId="2" borderId="7" xfId="0" applyFill="1" applyBorder="1"/>
    <xf numFmtId="0" fontId="0" fillId="3" borderId="7" xfId="0" applyFill="1" applyBorder="1"/>
    <xf numFmtId="0" fontId="1" fillId="0" borderId="0" xfId="0" applyFont="1"/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5" fontId="0" fillId="3" borderId="9" xfId="0" applyNumberForma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7" xfId="0" applyNumberFormat="1" applyBorder="1"/>
    <xf numFmtId="164" fontId="0" fillId="3" borderId="7" xfId="0" applyNumberFormat="1" applyFill="1" applyBorder="1"/>
    <xf numFmtId="0" fontId="0" fillId="3" borderId="5" xfId="0" applyFill="1" applyBorder="1" applyAlignment="1">
      <alignment horizontal="left"/>
    </xf>
    <xf numFmtId="0" fontId="0" fillId="0" borderId="11" xfId="0" applyBorder="1"/>
    <xf numFmtId="0" fontId="0" fillId="3" borderId="6" xfId="0" applyFill="1" applyBorder="1" applyAlignment="1">
      <alignment horizontal="left"/>
    </xf>
    <xf numFmtId="0" fontId="0" fillId="0" borderId="12" xfId="0" applyBorder="1"/>
    <xf numFmtId="15" fontId="0" fillId="3" borderId="1" xfId="0" applyNumberFormat="1" applyFill="1" applyBorder="1" applyAlignment="1">
      <alignment horizontal="left"/>
    </xf>
    <xf numFmtId="0" fontId="0" fillId="0" borderId="2" xfId="0" applyBorder="1"/>
    <xf numFmtId="0" fontId="0" fillId="3" borderId="11" xfId="0" applyFill="1" applyBorder="1"/>
    <xf numFmtId="0" fontId="0" fillId="3" borderId="12" xfId="0" applyFill="1" applyBorder="1"/>
    <xf numFmtId="0" fontId="0" fillId="3" borderId="2" xfId="0" applyFill="1" applyBorder="1"/>
    <xf numFmtId="164" fontId="0" fillId="0" borderId="0" xfId="0" applyNumberFormat="1" applyBorder="1"/>
    <xf numFmtId="0" fontId="0" fillId="0" borderId="0" xfId="0" applyBorder="1"/>
    <xf numFmtId="164" fontId="0" fillId="4" borderId="7" xfId="0" applyNumberFormat="1" applyFill="1" applyBorder="1"/>
    <xf numFmtId="0" fontId="0" fillId="0" borderId="0" xfId="0" applyAlignment="1">
      <alignment horizontal="center"/>
    </xf>
    <xf numFmtId="2" fontId="0" fillId="3" borderId="7" xfId="0" applyNumberFormat="1" applyFill="1" applyBorder="1"/>
    <xf numFmtId="164" fontId="0" fillId="0" borderId="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Rx system noise temperature (K)</a:t>
            </a:r>
          </a:p>
        </c:rich>
      </c:tx>
      <c:layout>
        <c:manualLayout>
          <c:xMode val="edge"/>
          <c:yMode val="edge"/>
          <c:x val="0.22320315887374104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20316391667072"/>
          <c:y val="0.31083906657213894"/>
          <c:w val="0.3203028453945444"/>
          <c:h val="0.51942844019291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'IC910'!$B$9:$B$20</c:f>
              <c:strCache>
                <c:ptCount val="7"/>
                <c:pt idx="0">
                  <c:v>IC910</c:v>
                </c:pt>
                <c:pt idx="1">
                  <c:v>0.5m LDF2-50</c:v>
                </c:pt>
                <c:pt idx="2">
                  <c:v>Linear amplifier</c:v>
                </c:pt>
                <c:pt idx="3">
                  <c:v>30m LDF4-50</c:v>
                </c:pt>
                <c:pt idx="4">
                  <c:v>4m LDF2-50</c:v>
                </c:pt>
                <c:pt idx="5">
                  <c:v>LNA</c:v>
                </c:pt>
                <c:pt idx="6">
                  <c:v>0.2m LDF2-50</c:v>
                </c:pt>
              </c:strCache>
            </c:strRef>
          </c:cat>
          <c:val>
            <c:numRef>
              <c:f>'IC910'!$H$9:$H$20</c:f>
              <c:numCache>
                <c:formatCode>0.0</c:formatCode>
                <c:ptCount val="12"/>
                <c:pt idx="0">
                  <c:v>3.6083566716911939</c:v>
                </c:pt>
                <c:pt idx="1">
                  <c:v>3.7985975225742673E-2</c:v>
                </c:pt>
                <c:pt idx="2">
                  <c:v>0.1773468655329227</c:v>
                </c:pt>
                <c:pt idx="3">
                  <c:v>0.42448414874172047</c:v>
                </c:pt>
                <c:pt idx="4">
                  <c:v>9.0537223681446843E-2</c:v>
                </c:pt>
                <c:pt idx="5">
                  <c:v>36.209582472677333</c:v>
                </c:pt>
                <c:pt idx="6">
                  <c:v>6.7549677614186887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292612855927688"/>
          <c:y val="0.18813948869888195"/>
          <c:w val="0.98991238957677574"/>
          <c:h val="0.9509221776725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Rx system noise temperature (K)</a:t>
            </a:r>
          </a:p>
        </c:rich>
      </c:tx>
      <c:layout>
        <c:manualLayout>
          <c:xMode val="edge"/>
          <c:yMode val="edge"/>
          <c:x val="0.22389963518711103"/>
          <c:y val="2.683615819209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1212892114894"/>
          <c:y val="0.15677987726744194"/>
          <c:w val="0.83647901493589694"/>
          <c:h val="0.55932280538654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'IC910'!$B$9:$B$20</c:f>
              <c:strCache>
                <c:ptCount val="7"/>
                <c:pt idx="0">
                  <c:v>IC910</c:v>
                </c:pt>
                <c:pt idx="1">
                  <c:v>0.5m LDF2-50</c:v>
                </c:pt>
                <c:pt idx="2">
                  <c:v>Linear amplifier</c:v>
                </c:pt>
                <c:pt idx="3">
                  <c:v>30m LDF4-50</c:v>
                </c:pt>
                <c:pt idx="4">
                  <c:v>4m LDF2-50</c:v>
                </c:pt>
                <c:pt idx="5">
                  <c:v>LNA</c:v>
                </c:pt>
                <c:pt idx="6">
                  <c:v>0.2m LDF2-50</c:v>
                </c:pt>
              </c:strCache>
            </c:strRef>
          </c:cat>
          <c:val>
            <c:numRef>
              <c:f>'IC910'!$H$9:$H$20</c:f>
              <c:numCache>
                <c:formatCode>0.0</c:formatCode>
                <c:ptCount val="12"/>
                <c:pt idx="0">
                  <c:v>3.6083566716911939</c:v>
                </c:pt>
                <c:pt idx="1">
                  <c:v>3.7985975225742673E-2</c:v>
                </c:pt>
                <c:pt idx="2">
                  <c:v>0.1773468655329227</c:v>
                </c:pt>
                <c:pt idx="3">
                  <c:v>0.42448414874172047</c:v>
                </c:pt>
                <c:pt idx="4">
                  <c:v>9.0537223681446843E-2</c:v>
                </c:pt>
                <c:pt idx="5">
                  <c:v>36.209582472677333</c:v>
                </c:pt>
                <c:pt idx="6">
                  <c:v>6.7549677614186887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643800"/>
        <c:axId val="532511552"/>
      </c:barChart>
      <c:catAx>
        <c:axId val="603643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Element</a:t>
                </a:r>
              </a:p>
            </c:rich>
          </c:tx>
          <c:layout>
            <c:manualLayout>
              <c:xMode val="edge"/>
              <c:yMode val="edge"/>
              <c:x val="0.50817676092375252"/>
              <c:y val="0.925142577516793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51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Noise Temperature (°K)</a:t>
                </a:r>
              </a:p>
            </c:rich>
          </c:tx>
          <c:layout>
            <c:manualLayout>
              <c:xMode val="edge"/>
              <c:yMode val="edge"/>
              <c:x val="2.0125786163522012E-2"/>
              <c:y val="0.262712160979877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643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35</xdr:row>
      <xdr:rowOff>142875</xdr:rowOff>
    </xdr:from>
    <xdr:to>
      <xdr:col>12</xdr:col>
      <xdr:colOff>95250</xdr:colOff>
      <xdr:row>64</xdr:row>
      <xdr:rowOff>104775</xdr:rowOff>
    </xdr:to>
    <xdr:graphicFrame macro="">
      <xdr:nvGraphicFramePr>
        <xdr:cNvPr id="3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66</xdr:row>
      <xdr:rowOff>38100</xdr:rowOff>
    </xdr:from>
    <xdr:to>
      <xdr:col>12</xdr:col>
      <xdr:colOff>133350</xdr:colOff>
      <xdr:row>107</xdr:row>
      <xdr:rowOff>142875</xdr:rowOff>
    </xdr:to>
    <xdr:graphicFrame macro="">
      <xdr:nvGraphicFramePr>
        <xdr:cNvPr id="30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6</xdr:row>
          <xdr:rowOff>57150</xdr:rowOff>
        </xdr:from>
        <xdr:to>
          <xdr:col>1</xdr:col>
          <xdr:colOff>2428875</xdr:colOff>
          <xdr:row>7</xdr:row>
          <xdr:rowOff>104775</xdr:rowOff>
        </xdr:to>
        <xdr:sp macro="" textlink="">
          <xdr:nvSpPr>
            <xdr:cNvPr id="3076" name="SortElements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0.01568</cdr:x>
      <cdr:y>0.91412</cdr:y>
    </cdr:from>
    <cdr:to>
      <cdr:x>0.30597</cdr:x>
      <cdr:y>0.97584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742" y="4269613"/>
          <a:ext cx="2195475" cy="288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625" b="0" i="0" u="none" strike="noStrike" baseline="0">
              <a:solidFill>
                <a:srgbClr val="000000"/>
              </a:solidFill>
              <a:latin typeface="Arial"/>
              <a:cs typeface="Arial"/>
            </a:rPr>
            <a:t>wrt antenna connector</a:t>
          </a:r>
          <a:endParaRPr lang="en-AU"/>
        </a:p>
      </cdr:txBody>
    </cdr:sp>
  </cdr:relSizeAnchor>
  <cdr:relSizeAnchor xmlns:cdr="http://schemas.openxmlformats.org/drawingml/2006/chartDrawing">
    <cdr:from>
      <cdr:x>0.02925</cdr:x>
      <cdr:y>0.13069</cdr:y>
    </cdr:from>
    <cdr:to>
      <cdr:x>0.72463</cdr:x>
      <cdr:y>0.18776</cdr:y>
    </cdr:to>
    <cdr:sp macro="" textlink="'IC910'!$C$3">
      <cdr:nvSpPr>
        <cdr:cNvPr id="819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4422" y="613156"/>
          <a:ext cx="5259057" cy="266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0C69AFC-F720-40B6-AD11-15DFBBF46F26}" type="TxLink"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432MHz, IC-910 with LNA at antenna</a:t>
          </a:fld>
          <a:endParaRPr lang="en-A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0.14995</cdr:x>
      <cdr:y>0.10342</cdr:y>
    </cdr:from>
    <cdr:to>
      <cdr:x>0.97619</cdr:x>
      <cdr:y>0.13522</cdr:y>
    </cdr:to>
    <cdr:sp macro="" textlink="'IC910'!$C$3">
      <cdr:nvSpPr>
        <cdr:cNvPr id="1741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40108" y="701617"/>
          <a:ext cx="6264454" cy="21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97DA170-53D0-4F73-8EE1-A26F09918968}" type="TxLink"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432MHz, IC-910 with LNA at antenna</a:t>
          </a:fld>
          <a:endParaRPr lang="en-AU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6"/>
  <sheetViews>
    <sheetView tabSelected="1" workbookViewId="0">
      <selection activeCell="C32" sqref="C32"/>
    </sheetView>
  </sheetViews>
  <sheetFormatPr defaultRowHeight="12.75" x14ac:dyDescent="0.2"/>
  <cols>
    <col min="1" max="1" width="5" customWidth="1"/>
    <col min="2" max="2" width="37.140625" customWidth="1"/>
    <col min="3" max="3" width="9.42578125" bestFit="1" customWidth="1"/>
    <col min="5" max="5" width="9.140625" hidden="1" customWidth="1"/>
    <col min="6" max="6" width="4.85546875" hidden="1" customWidth="1"/>
    <col min="7" max="8" width="10.28515625" customWidth="1"/>
  </cols>
  <sheetData>
    <row r="1" spans="1:8" ht="23.25" x14ac:dyDescent="0.35">
      <c r="A1" s="14" t="s">
        <v>23</v>
      </c>
    </row>
    <row r="3" spans="1:8" x14ac:dyDescent="0.2">
      <c r="A3" s="8" t="s">
        <v>4</v>
      </c>
      <c r="B3" s="25"/>
      <c r="C3" s="24" t="s">
        <v>24</v>
      </c>
      <c r="D3" s="15"/>
      <c r="E3" s="15"/>
      <c r="F3" s="15"/>
      <c r="G3" s="15"/>
      <c r="H3" s="30"/>
    </row>
    <row r="4" spans="1:8" x14ac:dyDescent="0.2">
      <c r="A4" s="9" t="s">
        <v>6</v>
      </c>
      <c r="B4" s="27"/>
      <c r="C4" s="26" t="s">
        <v>11</v>
      </c>
      <c r="D4" s="16"/>
      <c r="E4" s="16"/>
      <c r="F4" s="16"/>
      <c r="G4" s="16"/>
      <c r="H4" s="31"/>
    </row>
    <row r="5" spans="1:8" x14ac:dyDescent="0.2">
      <c r="A5" s="10" t="s">
        <v>5</v>
      </c>
      <c r="B5" s="29"/>
      <c r="C5" s="28">
        <v>39711</v>
      </c>
      <c r="D5" s="17"/>
      <c r="E5" s="17"/>
      <c r="F5" s="17"/>
      <c r="G5" s="17"/>
      <c r="H5" s="32"/>
    </row>
    <row r="7" spans="1:8" ht="25.5" x14ac:dyDescent="0.2">
      <c r="A7" s="6" t="s">
        <v>14</v>
      </c>
      <c r="B7" s="6" t="s">
        <v>1</v>
      </c>
      <c r="C7" s="5" t="s">
        <v>0</v>
      </c>
      <c r="D7" s="11" t="s">
        <v>3</v>
      </c>
      <c r="E7" s="21" t="s">
        <v>0</v>
      </c>
      <c r="F7" s="21"/>
      <c r="G7" s="38" t="s">
        <v>26</v>
      </c>
      <c r="H7" s="39"/>
    </row>
    <row r="8" spans="1:8" x14ac:dyDescent="0.2">
      <c r="A8" s="7"/>
      <c r="B8" s="18"/>
      <c r="C8" s="19" t="s">
        <v>2</v>
      </c>
      <c r="D8" s="20" t="s">
        <v>2</v>
      </c>
      <c r="E8" s="21"/>
      <c r="F8" s="21"/>
      <c r="G8" s="3" t="s">
        <v>1</v>
      </c>
      <c r="H8" s="4" t="s">
        <v>25</v>
      </c>
    </row>
    <row r="9" spans="1:8" x14ac:dyDescent="0.2">
      <c r="A9" s="13">
        <v>1</v>
      </c>
      <c r="B9" s="13" t="s">
        <v>7</v>
      </c>
      <c r="C9" s="12"/>
      <c r="D9" s="13">
        <v>5</v>
      </c>
      <c r="E9" s="12"/>
      <c r="F9" s="22">
        <f t="shared" ref="F9:F14" si="0">F10*E10</f>
        <v>173.7800828749377</v>
      </c>
      <c r="G9" s="35">
        <f t="shared" ref="G9:G20" si="1">(10^(IF(C9&lt;0,-C9,D9)/10)-1)*290</f>
        <v>627.06052144883006</v>
      </c>
      <c r="H9" s="35">
        <f t="shared" ref="H9:H20" si="2">G9/F9</f>
        <v>3.6083566716911939</v>
      </c>
    </row>
    <row r="10" spans="1:8" x14ac:dyDescent="0.2">
      <c r="A10" s="13">
        <v>2</v>
      </c>
      <c r="B10" s="13" t="s">
        <v>10</v>
      </c>
      <c r="C10" s="37">
        <v>-0.1</v>
      </c>
      <c r="D10" s="23"/>
      <c r="E10" s="22">
        <f t="shared" ref="E10:E20" si="3">10^(C10/10)</f>
        <v>0.97723722095581067</v>
      </c>
      <c r="F10" s="22">
        <f t="shared" si="0"/>
        <v>177.82794100389245</v>
      </c>
      <c r="G10" s="35">
        <f t="shared" si="1"/>
        <v>6.7549677614186887</v>
      </c>
      <c r="H10" s="35">
        <f t="shared" si="2"/>
        <v>3.7985975225742673E-2</v>
      </c>
    </row>
    <row r="11" spans="1:8" x14ac:dyDescent="0.2">
      <c r="A11" s="13">
        <v>3</v>
      </c>
      <c r="B11" s="13" t="s">
        <v>13</v>
      </c>
      <c r="C11" s="37">
        <v>-0.5</v>
      </c>
      <c r="D11" s="23"/>
      <c r="E11" s="22">
        <f t="shared" si="3"/>
        <v>0.89125093813374545</v>
      </c>
      <c r="F11" s="22">
        <f t="shared" si="0"/>
        <v>199.52623149688816</v>
      </c>
      <c r="G11" s="35">
        <f t="shared" si="1"/>
        <v>35.38535174756943</v>
      </c>
      <c r="H11" s="35">
        <f t="shared" si="2"/>
        <v>0.1773468655329227</v>
      </c>
    </row>
    <row r="12" spans="1:8" x14ac:dyDescent="0.2">
      <c r="A12" s="13">
        <v>4</v>
      </c>
      <c r="B12" s="13" t="s">
        <v>9</v>
      </c>
      <c r="C12" s="37">
        <v>-1.5</v>
      </c>
      <c r="D12" s="23"/>
      <c r="E12" s="22">
        <f t="shared" si="3"/>
        <v>0.70794578438413791</v>
      </c>
      <c r="F12" s="22">
        <f t="shared" si="0"/>
        <v>281.83829312644565</v>
      </c>
      <c r="G12" s="35">
        <f t="shared" si="1"/>
        <v>119.63588794059876</v>
      </c>
      <c r="H12" s="35">
        <f t="shared" si="2"/>
        <v>0.42448414874172047</v>
      </c>
    </row>
    <row r="13" spans="1:8" x14ac:dyDescent="0.2">
      <c r="A13" s="13">
        <v>5</v>
      </c>
      <c r="B13" s="13" t="s">
        <v>8</v>
      </c>
      <c r="C13" s="37">
        <v>-0.4</v>
      </c>
      <c r="D13" s="23"/>
      <c r="E13" s="22">
        <f t="shared" si="3"/>
        <v>0.91201083935590965</v>
      </c>
      <c r="F13" s="22">
        <f t="shared" si="0"/>
        <v>309.02954325135937</v>
      </c>
      <c r="G13" s="35">
        <f t="shared" si="1"/>
        <v>27.978676881523675</v>
      </c>
      <c r="H13" s="35">
        <f t="shared" si="2"/>
        <v>9.0537223681446843E-2</v>
      </c>
    </row>
    <row r="14" spans="1:8" x14ac:dyDescent="0.2">
      <c r="A14" s="13">
        <v>6</v>
      </c>
      <c r="B14" s="13" t="s">
        <v>22</v>
      </c>
      <c r="C14" s="37">
        <v>25</v>
      </c>
      <c r="D14" s="13">
        <v>0.5</v>
      </c>
      <c r="E14" s="22">
        <f t="shared" si="3"/>
        <v>316.22776601683825</v>
      </c>
      <c r="F14" s="22">
        <f t="shared" si="0"/>
        <v>0.97723722095581067</v>
      </c>
      <c r="G14" s="35">
        <f t="shared" si="1"/>
        <v>35.38535174756943</v>
      </c>
      <c r="H14" s="35">
        <f t="shared" si="2"/>
        <v>36.209582472677333</v>
      </c>
    </row>
    <row r="15" spans="1:8" x14ac:dyDescent="0.2">
      <c r="A15" s="13">
        <v>7</v>
      </c>
      <c r="B15" s="13" t="s">
        <v>12</v>
      </c>
      <c r="C15" s="37">
        <v>-0.1</v>
      </c>
      <c r="D15" s="23"/>
      <c r="E15" s="22">
        <f>10^(C15/10)</f>
        <v>0.97723722095581067</v>
      </c>
      <c r="F15" s="22">
        <f>F16*E16</f>
        <v>1</v>
      </c>
      <c r="G15" s="35">
        <f t="shared" si="1"/>
        <v>6.7549677614186887</v>
      </c>
      <c r="H15" s="35">
        <f t="shared" si="2"/>
        <v>6.7549677614186887</v>
      </c>
    </row>
    <row r="16" spans="1:8" x14ac:dyDescent="0.2">
      <c r="A16" s="13"/>
      <c r="B16" s="13"/>
      <c r="C16" s="37"/>
      <c r="D16" s="23"/>
      <c r="E16" s="22">
        <f>10^(C16/10)</f>
        <v>1</v>
      </c>
      <c r="F16" s="22">
        <f>F17*E17</f>
        <v>1</v>
      </c>
      <c r="G16" s="35">
        <f t="shared" si="1"/>
        <v>0</v>
      </c>
      <c r="H16" s="35">
        <f t="shared" si="2"/>
        <v>0</v>
      </c>
    </row>
    <row r="17" spans="1:9" x14ac:dyDescent="0.2">
      <c r="A17" s="13"/>
      <c r="B17" s="13"/>
      <c r="C17" s="23"/>
      <c r="D17" s="23"/>
      <c r="E17" s="22">
        <f>10^(C17/10)</f>
        <v>1</v>
      </c>
      <c r="F17" s="22">
        <f>F18*E18</f>
        <v>1</v>
      </c>
      <c r="G17" s="35">
        <f t="shared" si="1"/>
        <v>0</v>
      </c>
      <c r="H17" s="35">
        <f t="shared" si="2"/>
        <v>0</v>
      </c>
    </row>
    <row r="18" spans="1:9" x14ac:dyDescent="0.2">
      <c r="A18" s="13"/>
      <c r="B18" s="13"/>
      <c r="C18" s="23"/>
      <c r="D18" s="23"/>
      <c r="E18" s="22">
        <f>10^(C18/10)</f>
        <v>1</v>
      </c>
      <c r="F18" s="22">
        <f>F19*E19</f>
        <v>1</v>
      </c>
      <c r="G18" s="35">
        <f t="shared" si="1"/>
        <v>0</v>
      </c>
      <c r="H18" s="35">
        <f t="shared" si="2"/>
        <v>0</v>
      </c>
    </row>
    <row r="19" spans="1:9" x14ac:dyDescent="0.2">
      <c r="A19" s="13"/>
      <c r="B19" s="13"/>
      <c r="C19" s="23"/>
      <c r="D19" s="23"/>
      <c r="E19" s="22">
        <f>10^(C19/10)</f>
        <v>1</v>
      </c>
      <c r="F19" s="22">
        <f>F20*E20</f>
        <v>1</v>
      </c>
      <c r="G19" s="35">
        <f t="shared" si="1"/>
        <v>0</v>
      </c>
      <c r="H19" s="35">
        <f t="shared" si="2"/>
        <v>0</v>
      </c>
    </row>
    <row r="20" spans="1:9" x14ac:dyDescent="0.2">
      <c r="A20" s="13"/>
      <c r="B20" s="13"/>
      <c r="C20" s="23"/>
      <c r="D20" s="23"/>
      <c r="E20" s="22">
        <f t="shared" si="3"/>
        <v>1</v>
      </c>
      <c r="F20" s="22">
        <v>1</v>
      </c>
      <c r="G20" s="35">
        <f t="shared" si="1"/>
        <v>0</v>
      </c>
      <c r="H20" s="35">
        <f t="shared" si="2"/>
        <v>0</v>
      </c>
    </row>
    <row r="21" spans="1:9" x14ac:dyDescent="0.2">
      <c r="I21" s="2"/>
    </row>
    <row r="22" spans="1:9" x14ac:dyDescent="0.2">
      <c r="A22" t="s">
        <v>28</v>
      </c>
      <c r="D22" s="35">
        <f>SUM(H9:H20)</f>
        <v>47.303261118969054</v>
      </c>
    </row>
    <row r="23" spans="1:9" x14ac:dyDescent="0.2">
      <c r="A23" t="s">
        <v>19</v>
      </c>
      <c r="D23" s="35">
        <f>10*LOG(D22/290+1)</f>
        <v>0.65622542161062447</v>
      </c>
      <c r="I23" s="2"/>
    </row>
    <row r="24" spans="1:9" x14ac:dyDescent="0.2">
      <c r="H24" s="33"/>
      <c r="I24" s="2"/>
    </row>
    <row r="25" spans="1:9" x14ac:dyDescent="0.2">
      <c r="C25" s="36" t="s">
        <v>21</v>
      </c>
      <c r="D25" s="36" t="s">
        <v>27</v>
      </c>
      <c r="I25" s="2"/>
    </row>
    <row r="26" spans="1:9" x14ac:dyDescent="0.2">
      <c r="A26" t="s">
        <v>15</v>
      </c>
      <c r="C26" s="13">
        <v>0.05</v>
      </c>
      <c r="D26" s="35">
        <f>(10^(C26/10)-1)*290</f>
        <v>3.3580417353705916</v>
      </c>
      <c r="E26" s="22">
        <f>10^(-C26/10)</f>
        <v>0.98855309465693875</v>
      </c>
      <c r="F26" s="22">
        <f>F27*E27</f>
        <v>0</v>
      </c>
      <c r="I26" s="2"/>
    </row>
    <row r="27" spans="1:9" x14ac:dyDescent="0.2">
      <c r="A27" t="s">
        <v>17</v>
      </c>
      <c r="D27" s="23">
        <v>29</v>
      </c>
      <c r="E27" s="34"/>
      <c r="F27" s="34"/>
      <c r="H27" s="33"/>
      <c r="I27" s="2"/>
    </row>
    <row r="28" spans="1:9" x14ac:dyDescent="0.2">
      <c r="A28" t="s">
        <v>18</v>
      </c>
      <c r="D28" s="23">
        <v>70</v>
      </c>
      <c r="E28" s="34"/>
      <c r="F28" s="34"/>
      <c r="H28" s="33"/>
      <c r="I28" s="2"/>
    </row>
    <row r="29" spans="1:9" x14ac:dyDescent="0.2">
      <c r="A29" t="s">
        <v>20</v>
      </c>
      <c r="D29" s="35">
        <f>E26*(D27+D28)+D26</f>
        <v>101.22479810640753</v>
      </c>
      <c r="E29" s="34"/>
      <c r="F29" s="34"/>
      <c r="H29" s="33"/>
      <c r="I29" s="2"/>
    </row>
    <row r="30" spans="1:9" x14ac:dyDescent="0.2">
      <c r="A30" t="s">
        <v>16</v>
      </c>
      <c r="C30" s="23">
        <v>20</v>
      </c>
      <c r="E30" s="22">
        <f>10^(C30/10)</f>
        <v>100</v>
      </c>
      <c r="F30" s="34"/>
      <c r="G30" s="1"/>
      <c r="H30" s="33"/>
      <c r="I30" s="2"/>
    </row>
    <row r="31" spans="1:9" x14ac:dyDescent="0.2">
      <c r="A31" t="s">
        <v>29</v>
      </c>
      <c r="C31" s="35">
        <f>C30-C26-10*LOG((D27+D28)*E26+D26+D22)</f>
        <v>-1.7680850628364979</v>
      </c>
      <c r="H31" s="33"/>
      <c r="I31" s="2"/>
    </row>
    <row r="32" spans="1:9" x14ac:dyDescent="0.2">
      <c r="C32">
        <f>C31-C26-10*LOG((D26+D27+D28)*E26+D22)</f>
        <v>-23.535046022457838</v>
      </c>
      <c r="E32" s="2"/>
      <c r="H32" s="33"/>
      <c r="I32" s="2"/>
    </row>
    <row r="33" spans="1:9" x14ac:dyDescent="0.2">
      <c r="A33" t="e">
        <f ca="1">"Version: "&amp;version("v")</f>
        <v>#NAME?</v>
      </c>
      <c r="E33" s="2"/>
      <c r="H33" s="33"/>
      <c r="I33" s="2"/>
    </row>
    <row r="34" spans="1:9" x14ac:dyDescent="0.2">
      <c r="A34" t="e">
        <f ca="1">version("c")</f>
        <v>#NAME?</v>
      </c>
      <c r="E34" s="2"/>
      <c r="H34" s="33"/>
      <c r="I34" s="2"/>
    </row>
    <row r="35" spans="1:9" x14ac:dyDescent="0.2">
      <c r="E35" s="2"/>
      <c r="H35" s="33"/>
      <c r="I35" s="2"/>
    </row>
    <row r="36" spans="1:9" x14ac:dyDescent="0.2">
      <c r="H36" s="1"/>
      <c r="I36" s="2"/>
    </row>
  </sheetData>
  <mergeCells count="1">
    <mergeCell ref="G7:H7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6" r:id="rId4" name="SortElements">
          <controlPr defaultSize="0" autoLine="0" autoPict="0" r:id="rId5">
            <anchor moveWithCells="1">
              <from>
                <xdr:col>1</xdr:col>
                <xdr:colOff>1162050</xdr:colOff>
                <xdr:row>6</xdr:row>
                <xdr:rowOff>57150</xdr:rowOff>
              </from>
              <to>
                <xdr:col>1</xdr:col>
                <xdr:colOff>2428875</xdr:colOff>
                <xdr:row>7</xdr:row>
                <xdr:rowOff>104775</xdr:rowOff>
              </to>
            </anchor>
          </controlPr>
        </control>
      </mc:Choice>
      <mc:Fallback>
        <control shapeId="3076" r:id="rId4" name="SortElemen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IC910</vt:lpstr>
      <vt:lpstr>elements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</dc:creator>
  <cp:lastModifiedBy>owen</cp:lastModifiedBy>
  <cp:lastPrinted>2006-03-08T22:29:06Z</cp:lastPrinted>
  <dcterms:created xsi:type="dcterms:W3CDTF">2006-02-22T06:02:48Z</dcterms:created>
  <dcterms:modified xsi:type="dcterms:W3CDTF">2014-04-05T09:30:17Z</dcterms:modified>
</cp:coreProperties>
</file>